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5 Informacion Pública Asotacgua.com/MARZO 2025/Numeral 4/"/>
    </mc:Choice>
  </mc:AlternateContent>
  <xr:revisionPtr revIDLastSave="0" documentId="8_{57387617-C68A-4C42-9B21-84B004D42B76}" xr6:coauthVersionLast="47" xr6:coauthVersionMax="47" xr10:uidLastSave="{00000000-0000-0000-0000-000000000000}"/>
  <bookViews>
    <workbookView xWindow="-120" yWindow="-120" windowWidth="29040" windowHeight="15720" tabRatio="906" activeTab="2" xr2:uid="{00000000-000D-0000-FFFF-FFFF00000000}"/>
  </bookViews>
  <sheets>
    <sheet name="ENERO 2025" sheetId="40" r:id="rId1"/>
    <sheet name="FEBRERO 2025" sheetId="41" r:id="rId2"/>
    <sheet name="MARZO 2025" sheetId="42" r:id="rId3"/>
  </sheets>
  <definedNames>
    <definedName name="_xlnm.Print_Area" localSheetId="0">'ENERO 2025'!$A$1:$P$38</definedName>
    <definedName name="_xlnm.Print_Area" localSheetId="1">'FEBRERO 2025'!$A$1:$P$38</definedName>
    <definedName name="_xlnm.Print_Area" localSheetId="2">'MARZO 2025'!$A$1:$P$38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42" l="1"/>
  <c r="L30" i="42"/>
  <c r="N30" i="42" s="1"/>
  <c r="M29" i="42"/>
  <c r="L29" i="42"/>
  <c r="N29" i="42" s="1"/>
  <c r="M28" i="42"/>
  <c r="F28" i="42"/>
  <c r="L28" i="42" s="1"/>
  <c r="N28" i="42" s="1"/>
  <c r="M27" i="42"/>
  <c r="I27" i="42"/>
  <c r="F27" i="42"/>
  <c r="L27" i="42" s="1"/>
  <c r="N27" i="42" s="1"/>
  <c r="M26" i="42"/>
  <c r="I26" i="42"/>
  <c r="F26" i="42"/>
  <c r="L26" i="42" s="1"/>
  <c r="N26" i="42" s="1"/>
  <c r="M25" i="42"/>
  <c r="L25" i="42"/>
  <c r="N25" i="42" s="1"/>
  <c r="M24" i="42"/>
  <c r="L24" i="42"/>
  <c r="N24" i="42" s="1"/>
  <c r="A24" i="42"/>
  <c r="A25" i="42" s="1"/>
  <c r="A26" i="42" s="1"/>
  <c r="A27" i="42" s="1"/>
  <c r="A28" i="42" s="1"/>
  <c r="M23" i="42"/>
  <c r="L23" i="42"/>
  <c r="N23" i="42" s="1"/>
  <c r="I23" i="42"/>
  <c r="F23" i="42"/>
  <c r="A23" i="42"/>
  <c r="M22" i="42"/>
  <c r="L22" i="42"/>
  <c r="N22" i="42" s="1"/>
  <c r="A22" i="42"/>
  <c r="M21" i="42"/>
  <c r="F21" i="42"/>
  <c r="L21" i="42" s="1"/>
  <c r="N21" i="42" s="1"/>
  <c r="M20" i="42"/>
  <c r="L20" i="42"/>
  <c r="N20" i="42" s="1"/>
  <c r="A16" i="42"/>
  <c r="A17" i="42" s="1"/>
  <c r="A18" i="42" s="1"/>
  <c r="A19" i="42" s="1"/>
  <c r="A20" i="42" s="1"/>
  <c r="A21" i="42" s="1"/>
  <c r="M24" i="41"/>
  <c r="M30" i="41"/>
  <c r="M29" i="41"/>
  <c r="M27" i="41"/>
  <c r="M26" i="41"/>
  <c r="M25" i="41"/>
  <c r="M21" i="41"/>
  <c r="M20" i="41"/>
  <c r="L30" i="41" l="1"/>
  <c r="N30" i="41" s="1"/>
  <c r="L29" i="41"/>
  <c r="N29" i="41" s="1"/>
  <c r="M28" i="41"/>
  <c r="H28" i="41"/>
  <c r="F28" i="41"/>
  <c r="L28" i="41" s="1"/>
  <c r="N28" i="41" s="1"/>
  <c r="I27" i="41"/>
  <c r="F27" i="41"/>
  <c r="L27" i="41" s="1"/>
  <c r="N27" i="41" s="1"/>
  <c r="L26" i="41"/>
  <c r="N26" i="41" s="1"/>
  <c r="I26" i="41"/>
  <c r="F26" i="41"/>
  <c r="L25" i="41"/>
  <c r="N25" i="41" s="1"/>
  <c r="L24" i="41"/>
  <c r="N24" i="41" s="1"/>
  <c r="M23" i="41"/>
  <c r="I23" i="41"/>
  <c r="F23" i="41"/>
  <c r="L23" i="41" s="1"/>
  <c r="N23" i="41" s="1"/>
  <c r="A23" i="41"/>
  <c r="A24" i="41" s="1"/>
  <c r="A25" i="41" s="1"/>
  <c r="A26" i="41" s="1"/>
  <c r="A27" i="41" s="1"/>
  <c r="A28" i="41" s="1"/>
  <c r="M22" i="41"/>
  <c r="L22" i="41"/>
  <c r="N22" i="41" s="1"/>
  <c r="A22" i="41"/>
  <c r="F21" i="41"/>
  <c r="L21" i="41" s="1"/>
  <c r="N21" i="41" s="1"/>
  <c r="L20" i="41"/>
  <c r="N20" i="41" s="1"/>
  <c r="A16" i="41"/>
  <c r="A17" i="41" s="1"/>
  <c r="A18" i="41" s="1"/>
  <c r="A19" i="41" s="1"/>
  <c r="A20" i="41" s="1"/>
  <c r="A21" i="41" s="1"/>
  <c r="M27" i="40" l="1"/>
  <c r="M22" i="40"/>
  <c r="M30" i="40"/>
  <c r="M29" i="40"/>
  <c r="H28" i="40"/>
  <c r="M28" i="40"/>
  <c r="M26" i="40"/>
  <c r="M25" i="40"/>
  <c r="M24" i="40"/>
  <c r="M23" i="40"/>
  <c r="M21" i="40"/>
  <c r="M20" i="40"/>
  <c r="I27" i="40" l="1"/>
  <c r="I26" i="40"/>
  <c r="I23" i="40"/>
  <c r="L30" i="40" l="1"/>
  <c r="N30" i="40" s="1"/>
  <c r="L29" i="40"/>
  <c r="N29" i="40" s="1"/>
  <c r="F28" i="40"/>
  <c r="L28" i="40" s="1"/>
  <c r="N28" i="40" s="1"/>
  <c r="F27" i="40"/>
  <c r="L27" i="40" s="1"/>
  <c r="N27" i="40" s="1"/>
  <c r="F26" i="40"/>
  <c r="L26" i="40" s="1"/>
  <c r="N26" i="40" s="1"/>
  <c r="L25" i="40"/>
  <c r="N25" i="40" s="1"/>
  <c r="L24" i="40"/>
  <c r="N24" i="40" s="1"/>
  <c r="F23" i="40"/>
  <c r="L23" i="40" s="1"/>
  <c r="N23" i="40" s="1"/>
  <c r="A23" i="40"/>
  <c r="A24" i="40" s="1"/>
  <c r="A25" i="40" s="1"/>
  <c r="A26" i="40" s="1"/>
  <c r="A27" i="40" s="1"/>
  <c r="A28" i="40" s="1"/>
  <c r="L22" i="40"/>
  <c r="N22" i="40" s="1"/>
  <c r="A22" i="40"/>
  <c r="F21" i="40"/>
  <c r="L21" i="40" s="1"/>
  <c r="N21" i="40" s="1"/>
  <c r="L20" i="40"/>
  <c r="N20" i="40" s="1"/>
  <c r="A16" i="40"/>
  <c r="A17" i="40" s="1"/>
  <c r="A18" i="40" s="1"/>
  <c r="A19" i="40" s="1"/>
  <c r="A20" i="40" s="1"/>
  <c r="A21" i="40" s="1"/>
</calcChain>
</file>

<file path=xl/sharedStrings.xml><?xml version="1.0" encoding="utf-8"?>
<sst xmlns="http://schemas.openxmlformats.org/spreadsheetml/2006/main" count="300" uniqueCount="75">
  <si>
    <t>Gerente</t>
  </si>
  <si>
    <t>Secretaria</t>
  </si>
  <si>
    <t>Auxiliar Financiera</t>
  </si>
  <si>
    <t>Auxiliar Administrativo</t>
  </si>
  <si>
    <t xml:space="preserve">Entrenador </t>
  </si>
  <si>
    <t>Auxiliar de Polígonos</t>
  </si>
  <si>
    <t>Alexander Ottoniel Gutiérrez Galindo</t>
  </si>
  <si>
    <t>011</t>
  </si>
  <si>
    <t>Funcionarios, Servidores Públicos, Empleados y Asesores</t>
  </si>
  <si>
    <t>Evelyn Briseyda                                     Patzán Alay</t>
  </si>
  <si>
    <t>Erasmo Catarino                                     López Maldonado</t>
  </si>
  <si>
    <t>Raúl                                     Pineda Mijangos</t>
  </si>
  <si>
    <t>Toribio De Jesús                                     Del Cid Estrada</t>
  </si>
  <si>
    <t>Asesor en materia Administrativa y Financiera</t>
  </si>
  <si>
    <t>(Artículo 10, numeral 4 Ley de Acceso a la Información Pública)</t>
  </si>
  <si>
    <t>No se erogan gastos por Dietas</t>
  </si>
  <si>
    <t>Ad Honórem</t>
  </si>
  <si>
    <t>Vocal I Comité Ejecutivo</t>
  </si>
  <si>
    <t>Vocal II Comité Ejecutivo</t>
  </si>
  <si>
    <t xml:space="preserve">No. </t>
  </si>
  <si>
    <t>RENGLÓN</t>
  </si>
  <si>
    <t>Empleado/
Servidor Público</t>
  </si>
  <si>
    <t>CARGO/ SERVICIOS PRESTADOS</t>
  </si>
  <si>
    <t>DEPENDENCIA</t>
  </si>
  <si>
    <t>BONIFICACIÓN PROFESIONAL</t>
  </si>
  <si>
    <t>HONORARIOS</t>
  </si>
  <si>
    <t xml:space="preserve">TOTAL 
INGRESO
</t>
  </si>
  <si>
    <t>TOTAL
DESCUENTOS</t>
  </si>
  <si>
    <t>LÍQUIDO</t>
  </si>
  <si>
    <t>OTRAS REMUNERACIONES
ECONÓMICAS</t>
  </si>
  <si>
    <t>MONTO 
VIÁTICOS</t>
  </si>
  <si>
    <t>NOMBRES 
Y APELLIDOS</t>
  </si>
  <si>
    <t>ASOTAC</t>
  </si>
  <si>
    <t>SUELDO
BASE</t>
  </si>
  <si>
    <t>HORAS
EXTRAS</t>
  </si>
  <si>
    <t>BONO PRODUCTIVIDAD</t>
  </si>
  <si>
    <t>BONO
MENSUAL</t>
  </si>
  <si>
    <t>GASTOS DE BOLSILLO</t>
  </si>
  <si>
    <t>Coordinador Técnico</t>
  </si>
  <si>
    <t>Coordinador Administrativo Financiero</t>
  </si>
  <si>
    <t>Juan Fernando Vega Silva</t>
  </si>
  <si>
    <t>Jenifer Eunice Queche Velasquez</t>
  </si>
  <si>
    <t>Ulysses Rober Dent Davila</t>
  </si>
  <si>
    <t>Edwin Ernesto Paredes Soria</t>
  </si>
  <si>
    <t>Evelicio Hernandez Gonzalez</t>
  </si>
  <si>
    <t>Encargado de Poligonos</t>
  </si>
  <si>
    <t>Carlos Arturo Padilla Coronado</t>
  </si>
  <si>
    <t>Entrenador Nacional de Skeet</t>
  </si>
  <si>
    <t>Mensajero</t>
  </si>
  <si>
    <t>Cristian Diego Bermudez Ape</t>
  </si>
  <si>
    <t>Presidente Interino Comité Ejecutivo</t>
  </si>
  <si>
    <t>Juan Ramon Schaeffer Samayoa</t>
  </si>
  <si>
    <t>Tesorero Interino Comité Ejecutivo</t>
  </si>
  <si>
    <t>Juan Carlos Romero Arribas</t>
  </si>
  <si>
    <t>Secretario Interino Comité Ejecutivo</t>
  </si>
  <si>
    <t>Maria de los Angeles Salazar Grijalva</t>
  </si>
  <si>
    <t xml:space="preserve"> David  Alejandro                                    Contreras Giron</t>
  </si>
  <si>
    <t>Asesoria Juridica y Legal</t>
  </si>
  <si>
    <t>Alex Daniel Soto López</t>
  </si>
  <si>
    <t>Vigente Período 2025</t>
  </si>
  <si>
    <t>Información correspondientes Enero 2025</t>
  </si>
  <si>
    <t>ENTIDAD: ASOCIACION DEPORTIVA NACIONAL DE TIRO CON ARMAS DE CAZA</t>
  </si>
  <si>
    <t>DIRECCIÓN:  3RA. AVENIDA 8-35, ZONA 2, INTERIOR FINCA EL ZAPOTE, GUATEMALA</t>
  </si>
  <si>
    <t>HORARIO DE ATENCIÓN:8:30 AM. A 4:00 PM</t>
  </si>
  <si>
    <t>TELÉFONO: 2254-3734</t>
  </si>
  <si>
    <t>DIRECTOR: CRISTIAN DIEGO BERMÚDEZ APEL</t>
  </si>
  <si>
    <t>ENCARGADO DE ACTUALIZACIÓN: ALEX DANIEL SOTO LÓPEZ</t>
  </si>
  <si>
    <t>FECHA DE ACTUALIZACIÓN: 5 DE MARZO 2025</t>
  </si>
  <si>
    <t>CORRESPONDE AL MES DE: ENERO 2025</t>
  </si>
  <si>
    <t>Erick Herrera Spiegler</t>
  </si>
  <si>
    <t>CORRESPONDE AL MES DE: FEBRERO 2025</t>
  </si>
  <si>
    <t>Información correspondientes Febrero 2025</t>
  </si>
  <si>
    <t>FECHA DE ACTUALIZACIÓN: 7 DE ABRIL 2025</t>
  </si>
  <si>
    <t>CORRESPONDE AL MES DE: MARZO 2025</t>
  </si>
  <si>
    <t>Información correspondientes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</si>
</sst>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Continuous"/>
    </xf>
    <xf numFmtId="41" fontId="5" fillId="0" borderId="0" xfId="1" applyNumberFormat="1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/>
    </xf>
    <xf numFmtId="43" fontId="0" fillId="0" borderId="1" xfId="1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1" fillId="0" borderId="0" xfId="1" quotePrefix="1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0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E34AC489-E217-4A7F-8F2C-52C6DF82D1C8}"/>
  </tableStyles>
  <colors>
    <mruColors>
      <color rgb="FFECECEC"/>
      <color rgb="FFE3E2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22412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E11963-1A40-4F8E-98BA-2B5555473B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38" y="44824"/>
          <a:ext cx="5020233" cy="1288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22412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2A896-8EBE-4BED-9DD5-EFFF12040A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8" y="44824"/>
          <a:ext cx="5003984" cy="1278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22412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3A46F-1FCA-4D37-B88D-03B600A4E8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8" y="44824"/>
          <a:ext cx="5003984" cy="127859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6484-44E9-4524-959A-5ED486089972}">
  <dimension ref="A1:P38"/>
  <sheetViews>
    <sheetView showGridLines="0" topLeftCell="A6" zoomScale="85" zoomScaleNormal="85" workbookViewId="0">
      <selection sqref="A1:P3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6" t="s">
        <v>61</v>
      </c>
      <c r="B1" s="26"/>
      <c r="C1" s="26"/>
      <c r="D1" s="26"/>
      <c r="E1" s="26"/>
      <c r="F1" s="26"/>
      <c r="G1" s="26"/>
      <c r="H1" s="26"/>
    </row>
    <row r="2" spans="1:16" ht="15.75" x14ac:dyDescent="0.25">
      <c r="A2" s="26" t="s">
        <v>62</v>
      </c>
      <c r="B2" s="26"/>
      <c r="C2" s="26"/>
      <c r="D2" s="26"/>
      <c r="E2" s="26"/>
      <c r="F2" s="26"/>
      <c r="G2" s="26"/>
      <c r="H2" s="26"/>
    </row>
    <row r="3" spans="1:16" ht="15.75" customHeight="1" x14ac:dyDescent="0.25">
      <c r="A3" s="27" t="s">
        <v>63</v>
      </c>
      <c r="B3" s="27"/>
      <c r="C3" s="27"/>
      <c r="D3" s="27"/>
      <c r="E3" s="27"/>
      <c r="F3" s="27"/>
      <c r="G3" s="27"/>
      <c r="H3" s="27"/>
    </row>
    <row r="4" spans="1:16" ht="15.75" x14ac:dyDescent="0.25">
      <c r="A4" s="26" t="s">
        <v>64</v>
      </c>
      <c r="B4" s="26"/>
      <c r="C4" s="26"/>
      <c r="D4" s="26"/>
      <c r="E4" s="26"/>
      <c r="F4" s="26"/>
      <c r="G4" s="26"/>
      <c r="H4" s="26"/>
    </row>
    <row r="5" spans="1:16" ht="15.75" x14ac:dyDescent="0.25">
      <c r="A5" s="26" t="s">
        <v>65</v>
      </c>
      <c r="B5" s="26"/>
      <c r="C5" s="26"/>
      <c r="D5" s="26"/>
      <c r="E5" s="26"/>
      <c r="F5" s="26"/>
      <c r="G5" s="26"/>
      <c r="H5" s="26"/>
    </row>
    <row r="6" spans="1:16" ht="15.75" x14ac:dyDescent="0.25">
      <c r="A6" s="26" t="s">
        <v>66</v>
      </c>
      <c r="B6" s="26"/>
      <c r="C6" s="26"/>
      <c r="D6" s="26"/>
      <c r="E6" s="26"/>
      <c r="F6" s="26"/>
      <c r="G6" s="26"/>
      <c r="H6" s="26"/>
    </row>
    <row r="7" spans="1:16" ht="15.75" x14ac:dyDescent="0.25">
      <c r="A7" s="26" t="s">
        <v>67</v>
      </c>
      <c r="B7" s="26"/>
      <c r="C7" s="26"/>
      <c r="D7" s="26"/>
      <c r="E7" s="26"/>
      <c r="F7" s="26"/>
      <c r="G7" s="26"/>
      <c r="H7" s="26"/>
    </row>
    <row r="8" spans="1:16" ht="15.75" x14ac:dyDescent="0.25">
      <c r="A8" s="26" t="s">
        <v>68</v>
      </c>
      <c r="B8" s="26"/>
      <c r="C8" s="26"/>
      <c r="D8" s="26"/>
      <c r="E8" s="26"/>
      <c r="F8" s="26"/>
      <c r="G8" s="26"/>
      <c r="H8" s="26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60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8" t="s">
        <v>20</v>
      </c>
      <c r="C13" s="19" t="s">
        <v>21</v>
      </c>
      <c r="D13" s="29" t="s">
        <v>22</v>
      </c>
      <c r="E13" s="30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32" t="s">
        <v>29</v>
      </c>
      <c r="P13" s="33"/>
    </row>
    <row r="14" spans="1:16" ht="48" customHeight="1" x14ac:dyDescent="0.25">
      <c r="A14" s="25"/>
      <c r="B14" s="28"/>
      <c r="C14" s="19" t="s">
        <v>31</v>
      </c>
      <c r="D14" s="29"/>
      <c r="E14" s="31"/>
      <c r="F14" s="25"/>
      <c r="G14" s="25"/>
      <c r="H14" s="25"/>
      <c r="I14" s="28"/>
      <c r="J14" s="25"/>
      <c r="K14" s="28"/>
      <c r="L14" s="28"/>
      <c r="M14" s="28"/>
      <c r="N14" s="28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1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/>
      <c r="H20" s="15">
        <v>5001</v>
      </c>
      <c r="I20" s="15"/>
      <c r="J20" s="15">
        <v>0</v>
      </c>
      <c r="K20" s="15"/>
      <c r="L20" s="15">
        <f>SUM(F20:K20)</f>
        <v>13026</v>
      </c>
      <c r="M20" s="15">
        <f>387.61+431.71</f>
        <v>819.31999999999994</v>
      </c>
      <c r="N20" s="15">
        <f>+L20-M20</f>
        <v>12206.68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/>
      <c r="H21" s="23">
        <v>2081.34</v>
      </c>
      <c r="I21" s="15"/>
      <c r="J21" s="15">
        <v>375</v>
      </c>
      <c r="K21" s="15"/>
      <c r="L21" s="15">
        <f t="shared" ref="L21:L30" si="1">SUM(F21:K21)</f>
        <v>14189.960000000001</v>
      </c>
      <c r="M21" s="15">
        <f>566.73+480.32</f>
        <v>1047.05</v>
      </c>
      <c r="N21" s="15">
        <f>+L21-M21</f>
        <v>13142.910000000002</v>
      </c>
      <c r="O21" s="15"/>
      <c r="P21" s="15"/>
    </row>
    <row r="22" spans="1:16" ht="30" customHeight="1" x14ac:dyDescent="0.25">
      <c r="A22" s="1" t="e">
        <f>#REF!+1</f>
        <v>#REF!</v>
      </c>
      <c r="B22" s="2" t="s">
        <v>7</v>
      </c>
      <c r="C22" s="8" t="s">
        <v>58</v>
      </c>
      <c r="D22" s="8" t="s">
        <v>39</v>
      </c>
      <c r="E22" s="2" t="s">
        <v>32</v>
      </c>
      <c r="F22" s="15">
        <v>8025</v>
      </c>
      <c r="G22" s="15"/>
      <c r="H22" s="15">
        <v>2514.7800000000002</v>
      </c>
      <c r="I22" s="15"/>
      <c r="J22" s="15"/>
      <c r="K22" s="15"/>
      <c r="L22" s="15">
        <f t="shared" si="1"/>
        <v>10539.78</v>
      </c>
      <c r="M22" s="15">
        <f>141.65+387.61+307.55</f>
        <v>836.81</v>
      </c>
      <c r="N22" s="15">
        <f t="shared" ref="N22:N30" si="2">+L22-M22</f>
        <v>9702.9700000000012</v>
      </c>
      <c r="O22" s="24"/>
      <c r="P22" s="15"/>
    </row>
    <row r="23" spans="1:16" ht="30" customHeight="1" x14ac:dyDescent="0.25">
      <c r="A23" s="1" t="e">
        <f>#REF!+1</f>
        <v>#REF!</v>
      </c>
      <c r="B23" s="2" t="s">
        <v>7</v>
      </c>
      <c r="C23" s="8" t="s">
        <v>9</v>
      </c>
      <c r="D23" s="1" t="s">
        <v>2</v>
      </c>
      <c r="E23" s="2" t="s">
        <v>32</v>
      </c>
      <c r="F23" s="15">
        <f>4243+297</f>
        <v>4540</v>
      </c>
      <c r="G23" s="15"/>
      <c r="H23" s="15">
        <v>1793.6</v>
      </c>
      <c r="I23" s="15">
        <f>500</f>
        <v>500</v>
      </c>
      <c r="J23" s="15">
        <v>0</v>
      </c>
      <c r="K23" s="15"/>
      <c r="L23" s="15">
        <f t="shared" si="1"/>
        <v>6833.6</v>
      </c>
      <c r="M23" s="15">
        <f>219.28+91.84 +130.66</f>
        <v>441.78</v>
      </c>
      <c r="N23" s="15">
        <f t="shared" si="2"/>
        <v>6391.8200000000006</v>
      </c>
      <c r="O23" s="15"/>
      <c r="P23" s="15"/>
    </row>
    <row r="24" spans="1:16" ht="30" customHeight="1" x14ac:dyDescent="0.25">
      <c r="A24" s="1" t="e">
        <f>A23+1</f>
        <v>#REF!</v>
      </c>
      <c r="B24" s="2" t="s">
        <v>7</v>
      </c>
      <c r="C24" s="8" t="s">
        <v>40</v>
      </c>
      <c r="D24" s="1" t="s">
        <v>3</v>
      </c>
      <c r="E24" s="2" t="s">
        <v>32</v>
      </c>
      <c r="F24" s="15">
        <v>4000</v>
      </c>
      <c r="G24" s="15"/>
      <c r="H24" s="15">
        <v>1550</v>
      </c>
      <c r="I24" s="15"/>
      <c r="J24" s="15">
        <v>0</v>
      </c>
      <c r="K24" s="15"/>
      <c r="L24" s="15">
        <f t="shared" si="1"/>
        <v>5550</v>
      </c>
      <c r="M24" s="15">
        <f>193.2+72.29+67.47</f>
        <v>332.96000000000004</v>
      </c>
      <c r="N24" s="15">
        <f t="shared" si="2"/>
        <v>5217.04</v>
      </c>
      <c r="O24" s="15"/>
      <c r="P24" s="15"/>
    </row>
    <row r="25" spans="1:16" ht="30" customHeight="1" x14ac:dyDescent="0.25">
      <c r="A25" s="1" t="e">
        <f>A24+1</f>
        <v>#REF!</v>
      </c>
      <c r="B25" s="2" t="s">
        <v>7</v>
      </c>
      <c r="C25" s="8" t="s">
        <v>41</v>
      </c>
      <c r="D25" s="1" t="s">
        <v>1</v>
      </c>
      <c r="E25" s="2" t="s">
        <v>32</v>
      </c>
      <c r="F25" s="15">
        <v>4000</v>
      </c>
      <c r="G25" s="15"/>
      <c r="H25" s="15">
        <v>1550</v>
      </c>
      <c r="I25" s="15"/>
      <c r="J25" s="15">
        <v>0</v>
      </c>
      <c r="K25" s="15"/>
      <c r="L25" s="15">
        <f t="shared" si="1"/>
        <v>5550</v>
      </c>
      <c r="M25" s="15">
        <f>193.2+67.77</f>
        <v>260.96999999999997</v>
      </c>
      <c r="N25" s="15">
        <f t="shared" si="2"/>
        <v>5289.03</v>
      </c>
      <c r="O25" s="15"/>
      <c r="P25" s="15"/>
    </row>
    <row r="26" spans="1:16" ht="30" customHeight="1" x14ac:dyDescent="0.25">
      <c r="A26" s="1" t="e">
        <f>A25+1</f>
        <v>#REF!</v>
      </c>
      <c r="B26" s="2" t="s">
        <v>7</v>
      </c>
      <c r="C26" s="8" t="s">
        <v>10</v>
      </c>
      <c r="D26" s="1" t="s">
        <v>48</v>
      </c>
      <c r="E26" s="2" t="s">
        <v>32</v>
      </c>
      <c r="F26" s="15">
        <f>5697+398.79</f>
        <v>6095.79</v>
      </c>
      <c r="G26" s="15"/>
      <c r="H26" s="15">
        <v>2115.83</v>
      </c>
      <c r="I26" s="15">
        <f>500</f>
        <v>500</v>
      </c>
      <c r="J26" s="15"/>
      <c r="K26" s="15"/>
      <c r="L26" s="15">
        <f>SUM(F26:K26)</f>
        <v>8711.619999999999</v>
      </c>
      <c r="M26" s="15">
        <f>294.43+219.79</f>
        <v>514.22</v>
      </c>
      <c r="N26" s="15">
        <f t="shared" si="2"/>
        <v>8197.4</v>
      </c>
      <c r="O26" s="15"/>
      <c r="P26" s="15"/>
    </row>
    <row r="27" spans="1:16" ht="30" customHeight="1" x14ac:dyDescent="0.25">
      <c r="A27" s="1" t="e">
        <f>A26+1</f>
        <v>#REF!</v>
      </c>
      <c r="B27" s="2" t="s">
        <v>7</v>
      </c>
      <c r="C27" s="8" t="s">
        <v>11</v>
      </c>
      <c r="D27" s="1" t="s">
        <v>4</v>
      </c>
      <c r="E27" s="2" t="s">
        <v>32</v>
      </c>
      <c r="F27" s="15">
        <f>7392+517.44</f>
        <v>7909.4400000000005</v>
      </c>
      <c r="G27" s="15"/>
      <c r="H27" s="15">
        <v>2708.38</v>
      </c>
      <c r="I27" s="15">
        <f>500</f>
        <v>500</v>
      </c>
      <c r="J27" s="15"/>
      <c r="K27" s="15"/>
      <c r="L27" s="15">
        <f t="shared" si="1"/>
        <v>11117.82</v>
      </c>
      <c r="M27" s="15">
        <f>382.03+335.45</f>
        <v>717.48</v>
      </c>
      <c r="N27" s="15">
        <f t="shared" si="2"/>
        <v>10400.34</v>
      </c>
      <c r="O27" s="15"/>
      <c r="P27" s="15"/>
    </row>
    <row r="28" spans="1:16" ht="30" customHeight="1" x14ac:dyDescent="0.25">
      <c r="A28" s="1" t="e">
        <f>A27+1</f>
        <v>#REF!</v>
      </c>
      <c r="B28" s="2" t="s">
        <v>7</v>
      </c>
      <c r="C28" s="8" t="s">
        <v>46</v>
      </c>
      <c r="D28" s="1" t="s">
        <v>47</v>
      </c>
      <c r="E28" s="2" t="s">
        <v>32</v>
      </c>
      <c r="F28" s="15">
        <f>6750+472.5</f>
        <v>7222.5</v>
      </c>
      <c r="G28" s="15"/>
      <c r="H28" s="15">
        <f>548.9</f>
        <v>548.9</v>
      </c>
      <c r="I28" s="15"/>
      <c r="J28" s="15"/>
      <c r="K28" s="15"/>
      <c r="L28" s="15">
        <f t="shared" si="1"/>
        <v>7771.4</v>
      </c>
      <c r="M28" s="15">
        <f>348.85+171.13</f>
        <v>519.98</v>
      </c>
      <c r="N28" s="15">
        <f t="shared" si="2"/>
        <v>7251.42</v>
      </c>
      <c r="O28" s="15"/>
      <c r="P28" s="15"/>
    </row>
    <row r="29" spans="1:16" ht="30" customHeight="1" x14ac:dyDescent="0.25">
      <c r="A29" s="1">
        <v>15</v>
      </c>
      <c r="B29" s="2" t="s">
        <v>7</v>
      </c>
      <c r="C29" s="8" t="s">
        <v>12</v>
      </c>
      <c r="D29" s="1" t="s">
        <v>5</v>
      </c>
      <c r="E29" s="2" t="s">
        <v>32</v>
      </c>
      <c r="F29" s="15">
        <v>4000</v>
      </c>
      <c r="G29" s="15"/>
      <c r="H29" s="15">
        <v>1550</v>
      </c>
      <c r="I29" s="15"/>
      <c r="J29" s="15"/>
      <c r="K29" s="15"/>
      <c r="L29" s="15">
        <f t="shared" si="1"/>
        <v>5550</v>
      </c>
      <c r="M29" s="15">
        <f>66.95+193.2</f>
        <v>260.14999999999998</v>
      </c>
      <c r="N29" s="15">
        <f t="shared" si="2"/>
        <v>5289.85</v>
      </c>
      <c r="O29" s="15"/>
      <c r="P29" s="15"/>
    </row>
    <row r="30" spans="1:16" ht="30" customHeight="1" x14ac:dyDescent="0.25">
      <c r="A30" s="1">
        <v>16</v>
      </c>
      <c r="B30" s="2">
        <v>11</v>
      </c>
      <c r="C30" s="8" t="s">
        <v>44</v>
      </c>
      <c r="D30" s="1" t="s">
        <v>45</v>
      </c>
      <c r="E30" s="2" t="s">
        <v>32</v>
      </c>
      <c r="F30" s="15">
        <v>4000</v>
      </c>
      <c r="G30" s="15"/>
      <c r="H30" s="15">
        <v>1549</v>
      </c>
      <c r="I30" s="15"/>
      <c r="J30" s="15"/>
      <c r="K30" s="15"/>
      <c r="L30" s="15">
        <f t="shared" si="1"/>
        <v>5549</v>
      </c>
      <c r="M30" s="15">
        <f>193.2+66.95</f>
        <v>260.14999999999998</v>
      </c>
      <c r="N30" s="15">
        <f t="shared" si="2"/>
        <v>5288.85</v>
      </c>
      <c r="O30" s="15"/>
      <c r="P30" s="15"/>
    </row>
    <row r="31" spans="1:16" ht="30" customHeight="1" x14ac:dyDescent="0.25">
      <c r="A31" s="1">
        <v>17</v>
      </c>
      <c r="B31" s="2">
        <v>184</v>
      </c>
      <c r="C31" s="8" t="s">
        <v>56</v>
      </c>
      <c r="D31" s="8" t="s">
        <v>13</v>
      </c>
      <c r="E31" s="2" t="s">
        <v>32</v>
      </c>
      <c r="F31" s="15">
        <v>4500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18</v>
      </c>
      <c r="B32" s="2">
        <v>183</v>
      </c>
      <c r="C32" s="8" t="s">
        <v>69</v>
      </c>
      <c r="D32" s="1" t="s">
        <v>57</v>
      </c>
      <c r="E32" s="2" t="s">
        <v>32</v>
      </c>
      <c r="F32" s="15">
        <v>8960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22"/>
      <c r="N37" s="4"/>
      <c r="O37" s="4"/>
    </row>
    <row r="38" spans="1:16" x14ac:dyDescent="0.25">
      <c r="B38" s="5"/>
      <c r="C38" s="7" t="s">
        <v>59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</sheetData>
  <mergeCells count="22">
    <mergeCell ref="N13:N14"/>
    <mergeCell ref="O13:P13"/>
    <mergeCell ref="H13:H14"/>
    <mergeCell ref="I13:I14"/>
    <mergeCell ref="J13:J14"/>
    <mergeCell ref="K13:K14"/>
    <mergeCell ref="L13:L14"/>
    <mergeCell ref="M13:M14"/>
    <mergeCell ref="G13:G14"/>
    <mergeCell ref="A1:H1"/>
    <mergeCell ref="A2:H2"/>
    <mergeCell ref="A3:H3"/>
    <mergeCell ref="A4:H4"/>
    <mergeCell ref="A5:H5"/>
    <mergeCell ref="A6:H6"/>
    <mergeCell ref="A7:H7"/>
    <mergeCell ref="A8:H8"/>
    <mergeCell ref="A13:A14"/>
    <mergeCell ref="B13:B14"/>
    <mergeCell ref="D13:D14"/>
    <mergeCell ref="E13:E14"/>
    <mergeCell ref="F13:F14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9FCA-675B-4781-89A7-4A36BBBD3D05}">
  <dimension ref="A1:P38"/>
  <sheetViews>
    <sheetView showGridLines="0" topLeftCell="A17" zoomScale="85" zoomScaleNormal="85" workbookViewId="0">
      <selection sqref="A1:P3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6" t="s">
        <v>61</v>
      </c>
      <c r="B1" s="26"/>
      <c r="C1" s="26"/>
      <c r="D1" s="26"/>
      <c r="E1" s="26"/>
      <c r="F1" s="26"/>
      <c r="G1" s="26"/>
      <c r="H1" s="26"/>
    </row>
    <row r="2" spans="1:16" ht="15.75" x14ac:dyDescent="0.25">
      <c r="A2" s="26" t="s">
        <v>62</v>
      </c>
      <c r="B2" s="26"/>
      <c r="C2" s="26"/>
      <c r="D2" s="26"/>
      <c r="E2" s="26"/>
      <c r="F2" s="26"/>
      <c r="G2" s="26"/>
      <c r="H2" s="26"/>
    </row>
    <row r="3" spans="1:16" ht="15.75" customHeight="1" x14ac:dyDescent="0.25">
      <c r="A3" s="27" t="s">
        <v>63</v>
      </c>
      <c r="B3" s="27"/>
      <c r="C3" s="27"/>
      <c r="D3" s="27"/>
      <c r="E3" s="27"/>
      <c r="F3" s="27"/>
      <c r="G3" s="27"/>
      <c r="H3" s="27"/>
    </row>
    <row r="4" spans="1:16" ht="15.75" x14ac:dyDescent="0.25">
      <c r="A4" s="26" t="s">
        <v>64</v>
      </c>
      <c r="B4" s="26"/>
      <c r="C4" s="26"/>
      <c r="D4" s="26"/>
      <c r="E4" s="26"/>
      <c r="F4" s="26"/>
      <c r="G4" s="26"/>
      <c r="H4" s="26"/>
    </row>
    <row r="5" spans="1:16" ht="15.75" x14ac:dyDescent="0.25">
      <c r="A5" s="26" t="s">
        <v>65</v>
      </c>
      <c r="B5" s="26"/>
      <c r="C5" s="26"/>
      <c r="D5" s="26"/>
      <c r="E5" s="26"/>
      <c r="F5" s="26"/>
      <c r="G5" s="26"/>
      <c r="H5" s="26"/>
    </row>
    <row r="6" spans="1:16" ht="15.75" x14ac:dyDescent="0.25">
      <c r="A6" s="26" t="s">
        <v>66</v>
      </c>
      <c r="B6" s="26"/>
      <c r="C6" s="26"/>
      <c r="D6" s="26"/>
      <c r="E6" s="26"/>
      <c r="F6" s="26"/>
      <c r="G6" s="26"/>
      <c r="H6" s="26"/>
    </row>
    <row r="7" spans="1:16" ht="15.75" x14ac:dyDescent="0.25">
      <c r="A7" s="26" t="s">
        <v>67</v>
      </c>
      <c r="B7" s="26"/>
      <c r="C7" s="26"/>
      <c r="D7" s="26"/>
      <c r="E7" s="26"/>
      <c r="F7" s="26"/>
      <c r="G7" s="26"/>
      <c r="H7" s="26"/>
    </row>
    <row r="8" spans="1:16" ht="15.75" x14ac:dyDescent="0.25">
      <c r="A8" s="26" t="s">
        <v>70</v>
      </c>
      <c r="B8" s="26"/>
      <c r="C8" s="26"/>
      <c r="D8" s="26"/>
      <c r="E8" s="26"/>
      <c r="F8" s="26"/>
      <c r="G8" s="26"/>
      <c r="H8" s="26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71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8" t="s">
        <v>20</v>
      </c>
      <c r="C13" s="19" t="s">
        <v>21</v>
      </c>
      <c r="D13" s="29" t="s">
        <v>22</v>
      </c>
      <c r="E13" s="30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32" t="s">
        <v>29</v>
      </c>
      <c r="P13" s="33"/>
    </row>
    <row r="14" spans="1:16" ht="48" customHeight="1" x14ac:dyDescent="0.25">
      <c r="A14" s="25"/>
      <c r="B14" s="28"/>
      <c r="C14" s="19" t="s">
        <v>31</v>
      </c>
      <c r="D14" s="29"/>
      <c r="E14" s="31"/>
      <c r="F14" s="25"/>
      <c r="G14" s="25"/>
      <c r="H14" s="25"/>
      <c r="I14" s="28"/>
      <c r="J14" s="25"/>
      <c r="K14" s="28"/>
      <c r="L14" s="28"/>
      <c r="M14" s="28"/>
      <c r="N14" s="28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1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50.16</v>
      </c>
      <c r="H20" s="15">
        <v>5001</v>
      </c>
      <c r="I20" s="15"/>
      <c r="J20" s="15">
        <v>0</v>
      </c>
      <c r="K20" s="15"/>
      <c r="L20" s="15">
        <f>SUM(F20:K20)</f>
        <v>13076.16</v>
      </c>
      <c r="M20" s="15">
        <f>390.03+431.71</f>
        <v>821.74</v>
      </c>
      <c r="N20" s="15">
        <f>+L20-M20</f>
        <v>12254.42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1442.28</v>
      </c>
      <c r="H21" s="23">
        <v>2081.34</v>
      </c>
      <c r="I21" s="15"/>
      <c r="J21" s="15">
        <v>375</v>
      </c>
      <c r="K21" s="15"/>
      <c r="L21" s="15">
        <f t="shared" ref="L21:L30" si="1">SUM(F21:K21)</f>
        <v>15632.240000000002</v>
      </c>
      <c r="M21" s="15">
        <f>636.4+480.32</f>
        <v>1116.72</v>
      </c>
      <c r="N21" s="15">
        <f>+L21-M21</f>
        <v>14515.520000000002</v>
      </c>
      <c r="O21" s="15"/>
      <c r="P21" s="15"/>
    </row>
    <row r="22" spans="1:16" ht="30" customHeight="1" x14ac:dyDescent="0.25">
      <c r="A22" s="1" t="e">
        <f>#REF!+1</f>
        <v>#REF!</v>
      </c>
      <c r="B22" s="2" t="s">
        <v>7</v>
      </c>
      <c r="C22" s="8" t="s">
        <v>58</v>
      </c>
      <c r="D22" s="8" t="s">
        <v>39</v>
      </c>
      <c r="E22" s="2" t="s">
        <v>32</v>
      </c>
      <c r="F22" s="15">
        <v>8025</v>
      </c>
      <c r="G22" s="15"/>
      <c r="H22" s="15">
        <v>2514.7800000000002</v>
      </c>
      <c r="I22" s="15"/>
      <c r="J22" s="15"/>
      <c r="K22" s="15"/>
      <c r="L22" s="15">
        <f t="shared" si="1"/>
        <v>10539.78</v>
      </c>
      <c r="M22" s="15">
        <f>141.65+387.61+307.55</f>
        <v>836.81</v>
      </c>
      <c r="N22" s="15">
        <f t="shared" ref="N22:N30" si="2">+L22-M22</f>
        <v>9702.9700000000012</v>
      </c>
      <c r="O22" s="24"/>
      <c r="P22" s="15"/>
    </row>
    <row r="23" spans="1:16" ht="30" customHeight="1" x14ac:dyDescent="0.25">
      <c r="A23" s="1" t="e">
        <f>#REF!+1</f>
        <v>#REF!</v>
      </c>
      <c r="B23" s="2" t="s">
        <v>7</v>
      </c>
      <c r="C23" s="8" t="s">
        <v>9</v>
      </c>
      <c r="D23" s="1" t="s">
        <v>2</v>
      </c>
      <c r="E23" s="2" t="s">
        <v>32</v>
      </c>
      <c r="F23" s="15">
        <f>4243+297</f>
        <v>4540</v>
      </c>
      <c r="G23" s="15"/>
      <c r="H23" s="15">
        <v>1793.6</v>
      </c>
      <c r="I23" s="15">
        <f>500</f>
        <v>500</v>
      </c>
      <c r="J23" s="15">
        <v>0</v>
      </c>
      <c r="K23" s="15"/>
      <c r="L23" s="15">
        <f t="shared" si="1"/>
        <v>6833.6</v>
      </c>
      <c r="M23" s="15">
        <f>219.28+91.84 +130.66</f>
        <v>441.78</v>
      </c>
      <c r="N23" s="15">
        <f t="shared" si="2"/>
        <v>6391.8200000000006</v>
      </c>
      <c r="O23" s="15"/>
      <c r="P23" s="15"/>
    </row>
    <row r="24" spans="1:16" ht="30" customHeight="1" x14ac:dyDescent="0.25">
      <c r="A24" s="1" t="e">
        <f>A23+1</f>
        <v>#REF!</v>
      </c>
      <c r="B24" s="2" t="s">
        <v>7</v>
      </c>
      <c r="C24" s="8" t="s">
        <v>40</v>
      </c>
      <c r="D24" s="1" t="s">
        <v>3</v>
      </c>
      <c r="E24" s="2" t="s">
        <v>32</v>
      </c>
      <c r="F24" s="15">
        <v>4000</v>
      </c>
      <c r="G24" s="15">
        <v>516.63</v>
      </c>
      <c r="H24" s="15">
        <v>1550</v>
      </c>
      <c r="I24" s="15"/>
      <c r="J24" s="15">
        <v>0</v>
      </c>
      <c r="K24" s="15"/>
      <c r="L24" s="15">
        <f t="shared" si="1"/>
        <v>6066.63</v>
      </c>
      <c r="M24" s="15">
        <f>218.15+76.89+67.47</f>
        <v>362.51</v>
      </c>
      <c r="N24" s="15">
        <f t="shared" si="2"/>
        <v>5704.12</v>
      </c>
      <c r="O24" s="15"/>
      <c r="P24" s="15"/>
    </row>
    <row r="25" spans="1:16" ht="30" customHeight="1" x14ac:dyDescent="0.25">
      <c r="A25" s="1" t="e">
        <f>A24+1</f>
        <v>#REF!</v>
      </c>
      <c r="B25" s="2" t="s">
        <v>7</v>
      </c>
      <c r="C25" s="8" t="s">
        <v>41</v>
      </c>
      <c r="D25" s="1" t="s">
        <v>1</v>
      </c>
      <c r="E25" s="2" t="s">
        <v>32</v>
      </c>
      <c r="F25" s="15">
        <v>4000</v>
      </c>
      <c r="G25" s="15">
        <v>25</v>
      </c>
      <c r="H25" s="15">
        <v>1550</v>
      </c>
      <c r="I25" s="15"/>
      <c r="J25" s="15">
        <v>0</v>
      </c>
      <c r="K25" s="15"/>
      <c r="L25" s="15">
        <f t="shared" si="1"/>
        <v>5575</v>
      </c>
      <c r="M25" s="15">
        <f>194.41+67.77</f>
        <v>262.18</v>
      </c>
      <c r="N25" s="15">
        <f t="shared" si="2"/>
        <v>5312.82</v>
      </c>
      <c r="O25" s="15"/>
      <c r="P25" s="15"/>
    </row>
    <row r="26" spans="1:16" ht="30" customHeight="1" x14ac:dyDescent="0.25">
      <c r="A26" s="1" t="e">
        <f>A25+1</f>
        <v>#REF!</v>
      </c>
      <c r="B26" s="2" t="s">
        <v>7</v>
      </c>
      <c r="C26" s="8" t="s">
        <v>10</v>
      </c>
      <c r="D26" s="1" t="s">
        <v>48</v>
      </c>
      <c r="E26" s="2" t="s">
        <v>32</v>
      </c>
      <c r="F26" s="15">
        <f>5697+398.79</f>
        <v>6095.79</v>
      </c>
      <c r="G26" s="15">
        <v>749.3</v>
      </c>
      <c r="H26" s="15">
        <v>2115.83</v>
      </c>
      <c r="I26" s="15">
        <f>500</f>
        <v>500</v>
      </c>
      <c r="J26" s="15"/>
      <c r="K26" s="15"/>
      <c r="L26" s="15">
        <f>SUM(F26:K26)</f>
        <v>9460.92</v>
      </c>
      <c r="M26" s="15">
        <f>330.62+219.79</f>
        <v>550.41</v>
      </c>
      <c r="N26" s="15">
        <f t="shared" si="2"/>
        <v>8910.51</v>
      </c>
      <c r="O26" s="15"/>
      <c r="P26" s="15"/>
    </row>
    <row r="27" spans="1:16" ht="30" customHeight="1" x14ac:dyDescent="0.25">
      <c r="A27" s="1" t="e">
        <f>A26+1</f>
        <v>#REF!</v>
      </c>
      <c r="B27" s="2" t="s">
        <v>7</v>
      </c>
      <c r="C27" s="8" t="s">
        <v>11</v>
      </c>
      <c r="D27" s="1" t="s">
        <v>4</v>
      </c>
      <c r="E27" s="2" t="s">
        <v>32</v>
      </c>
      <c r="F27" s="15">
        <f>7392+517.44</f>
        <v>7909.4400000000005</v>
      </c>
      <c r="G27" s="15">
        <v>972.16</v>
      </c>
      <c r="H27" s="15">
        <v>2708.38</v>
      </c>
      <c r="I27" s="15">
        <f>500</f>
        <v>500</v>
      </c>
      <c r="J27" s="15"/>
      <c r="K27" s="15"/>
      <c r="L27" s="15">
        <f t="shared" si="1"/>
        <v>12089.98</v>
      </c>
      <c r="M27" s="15">
        <f>428.98+335.45</f>
        <v>764.43000000000006</v>
      </c>
      <c r="N27" s="15">
        <f t="shared" si="2"/>
        <v>11325.55</v>
      </c>
      <c r="O27" s="15"/>
      <c r="P27" s="15"/>
    </row>
    <row r="28" spans="1:16" ht="30" customHeight="1" x14ac:dyDescent="0.25">
      <c r="A28" s="1" t="e">
        <f>A27+1</f>
        <v>#REF!</v>
      </c>
      <c r="B28" s="2" t="s">
        <v>7</v>
      </c>
      <c r="C28" s="8" t="s">
        <v>46</v>
      </c>
      <c r="D28" s="1" t="s">
        <v>47</v>
      </c>
      <c r="E28" s="2" t="s">
        <v>32</v>
      </c>
      <c r="F28" s="15">
        <f>6750+472.5</f>
        <v>7222.5</v>
      </c>
      <c r="G28" s="15"/>
      <c r="H28" s="15">
        <f>548.9</f>
        <v>548.9</v>
      </c>
      <c r="I28" s="15"/>
      <c r="J28" s="15"/>
      <c r="K28" s="15"/>
      <c r="L28" s="15">
        <f t="shared" si="1"/>
        <v>7771.4</v>
      </c>
      <c r="M28" s="15">
        <f>348.85+171.13</f>
        <v>519.98</v>
      </c>
      <c r="N28" s="15">
        <f t="shared" si="2"/>
        <v>7251.42</v>
      </c>
      <c r="O28" s="15"/>
      <c r="P28" s="15"/>
    </row>
    <row r="29" spans="1:16" ht="30" customHeight="1" x14ac:dyDescent="0.25">
      <c r="A29" s="1">
        <v>15</v>
      </c>
      <c r="B29" s="2" t="s">
        <v>7</v>
      </c>
      <c r="C29" s="8" t="s">
        <v>12</v>
      </c>
      <c r="D29" s="1" t="s">
        <v>5</v>
      </c>
      <c r="E29" s="2" t="s">
        <v>32</v>
      </c>
      <c r="F29" s="15">
        <v>4000</v>
      </c>
      <c r="G29" s="15">
        <v>508.3</v>
      </c>
      <c r="H29" s="15">
        <v>1550</v>
      </c>
      <c r="I29" s="15"/>
      <c r="J29" s="15"/>
      <c r="K29" s="15"/>
      <c r="L29" s="15">
        <f t="shared" si="1"/>
        <v>6058.3</v>
      </c>
      <c r="M29" s="15">
        <f>217.75+66.95</f>
        <v>284.7</v>
      </c>
      <c r="N29" s="15">
        <f t="shared" si="2"/>
        <v>5773.6</v>
      </c>
      <c r="O29" s="15"/>
      <c r="P29" s="15"/>
    </row>
    <row r="30" spans="1:16" ht="30" customHeight="1" x14ac:dyDescent="0.25">
      <c r="A30" s="1">
        <v>16</v>
      </c>
      <c r="B30" s="2">
        <v>11</v>
      </c>
      <c r="C30" s="8" t="s">
        <v>44</v>
      </c>
      <c r="D30" s="1" t="s">
        <v>45</v>
      </c>
      <c r="E30" s="2" t="s">
        <v>32</v>
      </c>
      <c r="F30" s="15">
        <v>4000</v>
      </c>
      <c r="G30" s="15">
        <v>508.3</v>
      </c>
      <c r="H30" s="15">
        <v>1549</v>
      </c>
      <c r="I30" s="15"/>
      <c r="J30" s="15"/>
      <c r="K30" s="15"/>
      <c r="L30" s="15">
        <f t="shared" si="1"/>
        <v>6057.3</v>
      </c>
      <c r="M30" s="15">
        <f>217.75+66.95</f>
        <v>284.7</v>
      </c>
      <c r="N30" s="15">
        <f t="shared" si="2"/>
        <v>5772.6</v>
      </c>
      <c r="O30" s="15"/>
      <c r="P30" s="15"/>
    </row>
    <row r="31" spans="1:16" ht="30" customHeight="1" x14ac:dyDescent="0.25">
      <c r="A31" s="1">
        <v>17</v>
      </c>
      <c r="B31" s="2">
        <v>184</v>
      </c>
      <c r="C31" s="8" t="s">
        <v>56</v>
      </c>
      <c r="D31" s="8" t="s">
        <v>13</v>
      </c>
      <c r="E31" s="2" t="s">
        <v>32</v>
      </c>
      <c r="F31" s="15">
        <v>4500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18</v>
      </c>
      <c r="B32" s="2">
        <v>183</v>
      </c>
      <c r="C32" s="8" t="s">
        <v>69</v>
      </c>
      <c r="D32" s="1" t="s">
        <v>57</v>
      </c>
      <c r="E32" s="2" t="s">
        <v>32</v>
      </c>
      <c r="F32" s="15">
        <v>8960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22"/>
      <c r="N37" s="4"/>
      <c r="O37" s="4"/>
    </row>
    <row r="38" spans="1:16" x14ac:dyDescent="0.25">
      <c r="B38" s="5"/>
      <c r="C38" s="7" t="s">
        <v>59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</sheetData>
  <mergeCells count="22">
    <mergeCell ref="A6:H6"/>
    <mergeCell ref="A1:H1"/>
    <mergeCell ref="A2:H2"/>
    <mergeCell ref="A3:H3"/>
    <mergeCell ref="A4:H4"/>
    <mergeCell ref="A5:H5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O13:P13"/>
    <mergeCell ref="I13:I14"/>
    <mergeCell ref="J13:J14"/>
    <mergeCell ref="K13:K14"/>
    <mergeCell ref="L13:L14"/>
    <mergeCell ref="M13:M14"/>
    <mergeCell ref="N13:N14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273A-216F-4A7A-84B1-45078E616632}">
  <dimension ref="A1:P38"/>
  <sheetViews>
    <sheetView showGridLines="0" tabSelected="1" zoomScale="85" zoomScaleNormal="85" workbookViewId="0">
      <selection activeCell="A8" sqref="A8:H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6" t="s">
        <v>61</v>
      </c>
      <c r="B1" s="26"/>
      <c r="C1" s="26"/>
      <c r="D1" s="26"/>
      <c r="E1" s="26"/>
      <c r="F1" s="26"/>
      <c r="G1" s="26"/>
      <c r="H1" s="26"/>
    </row>
    <row r="2" spans="1:16" ht="15.75" x14ac:dyDescent="0.25">
      <c r="A2" s="26" t="s">
        <v>62</v>
      </c>
      <c r="B2" s="26"/>
      <c r="C2" s="26"/>
      <c r="D2" s="26"/>
      <c r="E2" s="26"/>
      <c r="F2" s="26"/>
      <c r="G2" s="26"/>
      <c r="H2" s="26"/>
    </row>
    <row r="3" spans="1:16" ht="15.75" customHeight="1" x14ac:dyDescent="0.25">
      <c r="A3" s="27" t="s">
        <v>63</v>
      </c>
      <c r="B3" s="27"/>
      <c r="C3" s="27"/>
      <c r="D3" s="27"/>
      <c r="E3" s="27"/>
      <c r="F3" s="27"/>
      <c r="G3" s="27"/>
      <c r="H3" s="27"/>
    </row>
    <row r="4" spans="1:16" ht="15.75" x14ac:dyDescent="0.25">
      <c r="A4" s="26" t="s">
        <v>64</v>
      </c>
      <c r="B4" s="26"/>
      <c r="C4" s="26"/>
      <c r="D4" s="26"/>
      <c r="E4" s="26"/>
      <c r="F4" s="26"/>
      <c r="G4" s="26"/>
      <c r="H4" s="26"/>
    </row>
    <row r="5" spans="1:16" ht="15.75" x14ac:dyDescent="0.25">
      <c r="A5" s="26" t="s">
        <v>65</v>
      </c>
      <c r="B5" s="26"/>
      <c r="C5" s="26"/>
      <c r="D5" s="26"/>
      <c r="E5" s="26"/>
      <c r="F5" s="26"/>
      <c r="G5" s="26"/>
      <c r="H5" s="26"/>
    </row>
    <row r="6" spans="1:16" ht="15.75" x14ac:dyDescent="0.25">
      <c r="A6" s="26" t="s">
        <v>66</v>
      </c>
      <c r="B6" s="26"/>
      <c r="C6" s="26"/>
      <c r="D6" s="26"/>
      <c r="E6" s="26"/>
      <c r="F6" s="26"/>
      <c r="G6" s="26"/>
      <c r="H6" s="26"/>
    </row>
    <row r="7" spans="1:16" ht="15.75" x14ac:dyDescent="0.25">
      <c r="A7" s="26" t="s">
        <v>72</v>
      </c>
      <c r="B7" s="26"/>
      <c r="C7" s="26"/>
      <c r="D7" s="26"/>
      <c r="E7" s="26"/>
      <c r="F7" s="26"/>
      <c r="G7" s="26"/>
      <c r="H7" s="26"/>
    </row>
    <row r="8" spans="1:16" ht="15.75" x14ac:dyDescent="0.25">
      <c r="A8" s="26" t="s">
        <v>73</v>
      </c>
      <c r="B8" s="26"/>
      <c r="C8" s="26"/>
      <c r="D8" s="26"/>
      <c r="E8" s="26"/>
      <c r="F8" s="26"/>
      <c r="G8" s="26"/>
      <c r="H8" s="26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74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8" t="s">
        <v>20</v>
      </c>
      <c r="C13" s="19" t="s">
        <v>21</v>
      </c>
      <c r="D13" s="29" t="s">
        <v>22</v>
      </c>
      <c r="E13" s="30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32" t="s">
        <v>29</v>
      </c>
      <c r="P13" s="33"/>
    </row>
    <row r="14" spans="1:16" ht="48" customHeight="1" x14ac:dyDescent="0.25">
      <c r="A14" s="25"/>
      <c r="B14" s="28"/>
      <c r="C14" s="19" t="s">
        <v>31</v>
      </c>
      <c r="D14" s="29"/>
      <c r="E14" s="31"/>
      <c r="F14" s="25"/>
      <c r="G14" s="25"/>
      <c r="H14" s="25"/>
      <c r="I14" s="28"/>
      <c r="J14" s="25"/>
      <c r="K14" s="28"/>
      <c r="L14" s="28"/>
      <c r="M14" s="28"/>
      <c r="N14" s="28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1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100.32</v>
      </c>
      <c r="H20" s="15">
        <v>5001</v>
      </c>
      <c r="I20" s="15"/>
      <c r="J20" s="15">
        <v>0</v>
      </c>
      <c r="K20" s="15"/>
      <c r="L20" s="15">
        <f>SUM(F20:K20)</f>
        <v>13126.32</v>
      </c>
      <c r="M20" s="15">
        <f>390.03+431.71</f>
        <v>821.74</v>
      </c>
      <c r="N20" s="15">
        <f>+L20-M20</f>
        <v>12304.58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928.92</v>
      </c>
      <c r="H21" s="23">
        <v>2081.34</v>
      </c>
      <c r="I21" s="15"/>
      <c r="J21" s="15">
        <v>375</v>
      </c>
      <c r="K21" s="15"/>
      <c r="L21" s="15">
        <f t="shared" ref="L21:L30" si="1">SUM(F21:K21)</f>
        <v>15118.880000000001</v>
      </c>
      <c r="M21" s="15">
        <f>636.4+480.32</f>
        <v>1116.72</v>
      </c>
      <c r="N21" s="15">
        <f>+L21-M21</f>
        <v>14002.160000000002</v>
      </c>
      <c r="O21" s="15"/>
      <c r="P21" s="15"/>
    </row>
    <row r="22" spans="1:16" ht="30" customHeight="1" x14ac:dyDescent="0.25">
      <c r="A22" s="1" t="e">
        <f>#REF!+1</f>
        <v>#REF!</v>
      </c>
      <c r="B22" s="2" t="s">
        <v>7</v>
      </c>
      <c r="C22" s="8" t="s">
        <v>58</v>
      </c>
      <c r="D22" s="8" t="s">
        <v>39</v>
      </c>
      <c r="E22" s="2" t="s">
        <v>32</v>
      </c>
      <c r="F22" s="15">
        <v>8025</v>
      </c>
      <c r="G22" s="15">
        <v>200.64</v>
      </c>
      <c r="H22" s="15">
        <v>2514.7800000000002</v>
      </c>
      <c r="I22" s="15"/>
      <c r="J22" s="15"/>
      <c r="K22" s="15"/>
      <c r="L22" s="15">
        <f t="shared" si="1"/>
        <v>10740.42</v>
      </c>
      <c r="M22" s="15">
        <f>141.65+387.61+307.55</f>
        <v>836.81</v>
      </c>
      <c r="N22" s="15">
        <f t="shared" ref="N22:N30" si="2">+L22-M22</f>
        <v>9903.61</v>
      </c>
      <c r="O22" s="24"/>
      <c r="P22" s="15"/>
    </row>
    <row r="23" spans="1:16" ht="30" customHeight="1" x14ac:dyDescent="0.25">
      <c r="A23" s="1" t="e">
        <f>#REF!+1</f>
        <v>#REF!</v>
      </c>
      <c r="B23" s="2" t="s">
        <v>7</v>
      </c>
      <c r="C23" s="8" t="s">
        <v>9</v>
      </c>
      <c r="D23" s="1" t="s">
        <v>2</v>
      </c>
      <c r="E23" s="2" t="s">
        <v>32</v>
      </c>
      <c r="F23" s="15">
        <f>4243+297</f>
        <v>4540</v>
      </c>
      <c r="G23" s="15">
        <v>85.14</v>
      </c>
      <c r="H23" s="15">
        <v>1793.6</v>
      </c>
      <c r="I23" s="15">
        <f>500</f>
        <v>500</v>
      </c>
      <c r="J23" s="15">
        <v>0</v>
      </c>
      <c r="K23" s="15"/>
      <c r="L23" s="15">
        <f t="shared" si="1"/>
        <v>6918.74</v>
      </c>
      <c r="M23" s="15">
        <f>219.28+91.84 +130.66</f>
        <v>441.78</v>
      </c>
      <c r="N23" s="15">
        <f t="shared" si="2"/>
        <v>6476.96</v>
      </c>
      <c r="O23" s="15"/>
      <c r="P23" s="15"/>
    </row>
    <row r="24" spans="1:16" ht="30" customHeight="1" x14ac:dyDescent="0.25">
      <c r="A24" s="1" t="e">
        <f>A23+1</f>
        <v>#REF!</v>
      </c>
      <c r="B24" s="2" t="s">
        <v>7</v>
      </c>
      <c r="C24" s="8" t="s">
        <v>40</v>
      </c>
      <c r="D24" s="1" t="s">
        <v>3</v>
      </c>
      <c r="E24" s="2" t="s">
        <v>32</v>
      </c>
      <c r="F24" s="15">
        <v>4000</v>
      </c>
      <c r="G24" s="15">
        <v>616.61</v>
      </c>
      <c r="H24" s="15">
        <v>1550</v>
      </c>
      <c r="I24" s="15"/>
      <c r="J24" s="15">
        <v>0</v>
      </c>
      <c r="K24" s="15"/>
      <c r="L24" s="15">
        <f t="shared" si="1"/>
        <v>6166.61</v>
      </c>
      <c r="M24" s="15">
        <f>218.15+76.89+67.47</f>
        <v>362.51</v>
      </c>
      <c r="N24" s="15">
        <f t="shared" si="2"/>
        <v>5804.0999999999995</v>
      </c>
      <c r="O24" s="15"/>
      <c r="P24" s="15"/>
    </row>
    <row r="25" spans="1:16" ht="30" customHeight="1" x14ac:dyDescent="0.25">
      <c r="A25" s="1" t="e">
        <f>A24+1</f>
        <v>#REF!</v>
      </c>
      <c r="B25" s="2" t="s">
        <v>7</v>
      </c>
      <c r="C25" s="8" t="s">
        <v>41</v>
      </c>
      <c r="D25" s="1" t="s">
        <v>1</v>
      </c>
      <c r="E25" s="2" t="s">
        <v>32</v>
      </c>
      <c r="F25" s="15">
        <v>4000</v>
      </c>
      <c r="G25" s="15"/>
      <c r="H25" s="15">
        <v>1550</v>
      </c>
      <c r="I25" s="15"/>
      <c r="J25" s="15">
        <v>0</v>
      </c>
      <c r="K25" s="15"/>
      <c r="L25" s="15">
        <f t="shared" si="1"/>
        <v>5550</v>
      </c>
      <c r="M25" s="15">
        <f>194.41+67.77</f>
        <v>262.18</v>
      </c>
      <c r="N25" s="15">
        <f t="shared" si="2"/>
        <v>5287.82</v>
      </c>
      <c r="O25" s="15"/>
      <c r="P25" s="15"/>
    </row>
    <row r="26" spans="1:16" ht="30" customHeight="1" x14ac:dyDescent="0.25">
      <c r="A26" s="1" t="e">
        <f>A25+1</f>
        <v>#REF!</v>
      </c>
      <c r="B26" s="2" t="s">
        <v>7</v>
      </c>
      <c r="C26" s="8" t="s">
        <v>10</v>
      </c>
      <c r="D26" s="1" t="s">
        <v>48</v>
      </c>
      <c r="E26" s="2" t="s">
        <v>32</v>
      </c>
      <c r="F26" s="15">
        <f>5697+398.79</f>
        <v>6095.79</v>
      </c>
      <c r="G26" s="15">
        <v>2838.45</v>
      </c>
      <c r="H26" s="15">
        <v>2115.83</v>
      </c>
      <c r="I26" s="15">
        <f>500</f>
        <v>500</v>
      </c>
      <c r="J26" s="15"/>
      <c r="K26" s="15"/>
      <c r="L26" s="15">
        <f>SUM(F26:K26)</f>
        <v>11550.07</v>
      </c>
      <c r="M26" s="15">
        <f>330.62+219.79</f>
        <v>550.41</v>
      </c>
      <c r="N26" s="15">
        <f t="shared" si="2"/>
        <v>10999.66</v>
      </c>
      <c r="O26" s="15"/>
      <c r="P26" s="15"/>
    </row>
    <row r="27" spans="1:16" ht="30" customHeight="1" x14ac:dyDescent="0.25">
      <c r="A27" s="1" t="e">
        <f>A26+1</f>
        <v>#REF!</v>
      </c>
      <c r="B27" s="2" t="s">
        <v>7</v>
      </c>
      <c r="C27" s="8" t="s">
        <v>11</v>
      </c>
      <c r="D27" s="1" t="s">
        <v>4</v>
      </c>
      <c r="E27" s="2" t="s">
        <v>32</v>
      </c>
      <c r="F27" s="15">
        <f>7392+517.44</f>
        <v>7909.4400000000005</v>
      </c>
      <c r="G27" s="15">
        <v>650.86</v>
      </c>
      <c r="H27" s="15">
        <v>2708.38</v>
      </c>
      <c r="I27" s="15">
        <f>500</f>
        <v>500</v>
      </c>
      <c r="J27" s="15"/>
      <c r="K27" s="15"/>
      <c r="L27" s="15">
        <f t="shared" si="1"/>
        <v>11768.68</v>
      </c>
      <c r="M27" s="15">
        <f>428.98+335.45</f>
        <v>764.43000000000006</v>
      </c>
      <c r="N27" s="15">
        <f t="shared" si="2"/>
        <v>11004.25</v>
      </c>
      <c r="O27" s="15"/>
      <c r="P27" s="15"/>
    </row>
    <row r="28" spans="1:16" ht="30" customHeight="1" x14ac:dyDescent="0.25">
      <c r="A28" s="1" t="e">
        <f>A27+1</f>
        <v>#REF!</v>
      </c>
      <c r="B28" s="2" t="s">
        <v>7</v>
      </c>
      <c r="C28" s="8" t="s">
        <v>46</v>
      </c>
      <c r="D28" s="1" t="s">
        <v>47</v>
      </c>
      <c r="E28" s="2" t="s">
        <v>32</v>
      </c>
      <c r="F28" s="15">
        <f>6750+472.5</f>
        <v>7222.5</v>
      </c>
      <c r="G28" s="15"/>
      <c r="H28" s="15">
        <v>548.9</v>
      </c>
      <c r="I28" s="15"/>
      <c r="J28" s="15"/>
      <c r="K28" s="15"/>
      <c r="L28" s="15">
        <f t="shared" si="1"/>
        <v>7771.4</v>
      </c>
      <c r="M28" s="15">
        <f>348.85+171.13</f>
        <v>519.98</v>
      </c>
      <c r="N28" s="15">
        <f t="shared" si="2"/>
        <v>7251.42</v>
      </c>
      <c r="O28" s="15"/>
      <c r="P28" s="15"/>
    </row>
    <row r="29" spans="1:16" ht="30" customHeight="1" x14ac:dyDescent="0.25">
      <c r="A29" s="1">
        <v>15</v>
      </c>
      <c r="B29" s="2" t="s">
        <v>7</v>
      </c>
      <c r="C29" s="8" t="s">
        <v>12</v>
      </c>
      <c r="D29" s="1" t="s">
        <v>5</v>
      </c>
      <c r="E29" s="2" t="s">
        <v>32</v>
      </c>
      <c r="F29" s="15">
        <v>4000</v>
      </c>
      <c r="G29" s="15">
        <v>799.93</v>
      </c>
      <c r="H29" s="15">
        <v>1550</v>
      </c>
      <c r="I29" s="15"/>
      <c r="J29" s="15"/>
      <c r="K29" s="15"/>
      <c r="L29" s="15">
        <f t="shared" si="1"/>
        <v>6349.93</v>
      </c>
      <c r="M29" s="15">
        <f>217.75+66.95</f>
        <v>284.7</v>
      </c>
      <c r="N29" s="15">
        <f t="shared" si="2"/>
        <v>6065.2300000000005</v>
      </c>
      <c r="O29" s="15"/>
      <c r="P29" s="15"/>
    </row>
    <row r="30" spans="1:16" ht="30" customHeight="1" x14ac:dyDescent="0.25">
      <c r="A30" s="1">
        <v>16</v>
      </c>
      <c r="B30" s="2">
        <v>11</v>
      </c>
      <c r="C30" s="8" t="s">
        <v>44</v>
      </c>
      <c r="D30" s="1" t="s">
        <v>45</v>
      </c>
      <c r="E30" s="2" t="s">
        <v>32</v>
      </c>
      <c r="F30" s="15">
        <v>4000</v>
      </c>
      <c r="G30" s="15">
        <v>612.45000000000005</v>
      </c>
      <c r="H30" s="15">
        <v>1549</v>
      </c>
      <c r="I30" s="15"/>
      <c r="J30" s="15"/>
      <c r="K30" s="15"/>
      <c r="L30" s="15">
        <f t="shared" si="1"/>
        <v>6161.45</v>
      </c>
      <c r="M30" s="15">
        <f>217.75+66.95</f>
        <v>284.7</v>
      </c>
      <c r="N30" s="15">
        <f t="shared" si="2"/>
        <v>5876.75</v>
      </c>
      <c r="O30" s="15"/>
      <c r="P30" s="15"/>
    </row>
    <row r="31" spans="1:16" ht="30" customHeight="1" x14ac:dyDescent="0.25">
      <c r="A31" s="1">
        <v>17</v>
      </c>
      <c r="B31" s="2">
        <v>184</v>
      </c>
      <c r="C31" s="8" t="s">
        <v>56</v>
      </c>
      <c r="D31" s="8" t="s">
        <v>13</v>
      </c>
      <c r="E31" s="2" t="s">
        <v>32</v>
      </c>
      <c r="F31" s="15">
        <v>4500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v>18</v>
      </c>
      <c r="B32" s="2">
        <v>183</v>
      </c>
      <c r="C32" s="8" t="s">
        <v>69</v>
      </c>
      <c r="D32" s="1" t="s">
        <v>57</v>
      </c>
      <c r="E32" s="2" t="s">
        <v>32</v>
      </c>
      <c r="F32" s="15">
        <v>8960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22"/>
      <c r="N37" s="4"/>
      <c r="O37" s="4"/>
    </row>
    <row r="38" spans="1:16" x14ac:dyDescent="0.25">
      <c r="B38" s="5"/>
      <c r="C38" s="7" t="s">
        <v>59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</sheetData>
  <mergeCells count="22">
    <mergeCell ref="A6:H6"/>
    <mergeCell ref="A1:H1"/>
    <mergeCell ref="A2:H2"/>
    <mergeCell ref="A3:H3"/>
    <mergeCell ref="A4:H4"/>
    <mergeCell ref="A5:H5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O13:P13"/>
    <mergeCell ref="I13:I14"/>
    <mergeCell ref="J13:J14"/>
    <mergeCell ref="K13:K14"/>
    <mergeCell ref="L13:L14"/>
    <mergeCell ref="M13:M14"/>
    <mergeCell ref="N13:N14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 2025</vt:lpstr>
      <vt:lpstr>FEBRERO 2025</vt:lpstr>
      <vt:lpstr>MARZO 2025</vt:lpstr>
      <vt:lpstr>'ENERO 2025'!Área_de_impresión</vt:lpstr>
      <vt:lpstr>'FEBRERO 2025'!Área_de_impresión</vt:lpstr>
      <vt:lpstr>'MARZO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Coordinador Financiero</cp:lastModifiedBy>
  <cp:lastPrinted>2024-11-27T16:44:01Z</cp:lastPrinted>
  <dcterms:created xsi:type="dcterms:W3CDTF">2017-02-15T21:48:50Z</dcterms:created>
  <dcterms:modified xsi:type="dcterms:W3CDTF">2025-04-07T15:06:55Z</dcterms:modified>
</cp:coreProperties>
</file>